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3" i="1"/>
  <c r="B42"/>
  <c r="E4"/>
  <c r="C15" s="1"/>
  <c r="B3"/>
  <c r="G43" l="1"/>
  <c r="F44" s="1"/>
  <c r="E5"/>
  <c r="B37" l="1"/>
  <c r="C42" s="1"/>
  <c r="B43" s="1"/>
  <c r="C43" s="1"/>
  <c r="B44" s="1"/>
  <c r="C44" s="1"/>
  <c r="B45" s="1"/>
  <c r="C45" s="1"/>
  <c r="B46" s="1"/>
  <c r="C46" s="1"/>
  <c r="B9"/>
  <c r="D15" l="1"/>
  <c r="E15" s="1"/>
  <c r="E9"/>
  <c r="G44"/>
  <c r="F45" s="1"/>
  <c r="G45" s="1"/>
  <c r="F46" s="1"/>
  <c r="G46" s="1"/>
  <c r="B47"/>
  <c r="C47" s="1"/>
  <c r="F15" l="1"/>
  <c r="I7"/>
  <c r="I10" s="1"/>
  <c r="E10"/>
  <c r="H10" s="1"/>
  <c r="I6"/>
  <c r="F47"/>
  <c r="G47"/>
  <c r="F48" s="1"/>
  <c r="B48"/>
  <c r="C48" s="1"/>
  <c r="G15" l="1"/>
  <c r="H15"/>
  <c r="G48"/>
  <c r="F49" s="1"/>
  <c r="B49"/>
  <c r="C49" s="1"/>
  <c r="I15" l="1"/>
  <c r="G49"/>
  <c r="B50"/>
  <c r="C50" s="1"/>
  <c r="B51" s="1"/>
  <c r="C51" s="1"/>
  <c r="J15" l="1"/>
  <c r="B17" s="1"/>
  <c r="F50"/>
  <c r="C17" l="1"/>
  <c r="G50"/>
  <c r="D17" l="1"/>
  <c r="F51"/>
  <c r="G51" s="1"/>
  <c r="E17" l="1"/>
  <c r="F52"/>
  <c r="G52" s="1"/>
  <c r="F17" l="1"/>
  <c r="F53"/>
  <c r="G53" s="1"/>
  <c r="G17" l="1"/>
  <c r="H17" l="1"/>
  <c r="I17" l="1"/>
  <c r="J17" l="1"/>
  <c r="B19" l="1"/>
  <c r="C19" s="1"/>
  <c r="D19" l="1"/>
  <c r="E19" l="1"/>
  <c r="F19" s="1"/>
</calcChain>
</file>

<file path=xl/sharedStrings.xml><?xml version="1.0" encoding="utf-8"?>
<sst xmlns="http://schemas.openxmlformats.org/spreadsheetml/2006/main" count="32" uniqueCount="22">
  <si>
    <t>λ</t>
  </si>
  <si>
    <t>Bez trenja</t>
  </si>
  <si>
    <t>Sa trenjem</t>
  </si>
  <si>
    <t>t[s]</t>
  </si>
  <si>
    <t>Rc</t>
  </si>
  <si>
    <t>∆t [s]</t>
  </si>
  <si>
    <t>Pražnjenje rezervoara</t>
  </si>
  <si>
    <t>Model kvazi-ustaljenog tečenja</t>
  </si>
  <si>
    <t>Model krutog udara</t>
  </si>
  <si>
    <t>t [s]</t>
  </si>
  <si>
    <r>
      <t>D</t>
    </r>
    <r>
      <rPr>
        <vertAlign val="subscript"/>
        <sz val="11"/>
        <color theme="1"/>
        <rFont val="Calibri"/>
        <family val="2"/>
        <scheme val="minor"/>
      </rPr>
      <t>cevi</t>
    </r>
    <r>
      <rPr>
        <sz val="11"/>
        <color theme="1"/>
        <rFont val="Calibri"/>
        <family val="2"/>
        <scheme val="minor"/>
      </rPr>
      <t xml:space="preserve"> [mm]</t>
    </r>
  </si>
  <si>
    <r>
      <t>L</t>
    </r>
    <r>
      <rPr>
        <vertAlign val="subscript"/>
        <sz val="11"/>
        <color theme="1"/>
        <rFont val="Calibri"/>
        <family val="2"/>
      </rPr>
      <t>cevi</t>
    </r>
    <r>
      <rPr>
        <sz val="11"/>
        <color theme="1"/>
        <rFont val="Calibri"/>
        <family val="2"/>
      </rPr>
      <t xml:space="preserve"> [m]</t>
    </r>
  </si>
  <si>
    <r>
      <t>Π</t>
    </r>
    <r>
      <rPr>
        <vertAlign val="subscript"/>
        <sz val="11"/>
        <color theme="1"/>
        <rFont val="Calibri"/>
        <family val="2"/>
      </rPr>
      <t>z</t>
    </r>
    <r>
      <rPr>
        <sz val="11"/>
        <color theme="1"/>
        <rFont val="Calibri"/>
        <family val="2"/>
      </rPr>
      <t xml:space="preserve"> [m]</t>
    </r>
  </si>
  <si>
    <r>
      <t>ξ</t>
    </r>
    <r>
      <rPr>
        <vertAlign val="subscript"/>
        <sz val="11"/>
        <color theme="1"/>
        <rFont val="Calibri"/>
        <family val="2"/>
      </rPr>
      <t>z,otv</t>
    </r>
  </si>
  <si>
    <r>
      <t>Π</t>
    </r>
    <r>
      <rPr>
        <vertAlign val="subscript"/>
        <sz val="11"/>
        <color theme="1"/>
        <rFont val="Calibri"/>
        <family val="2"/>
      </rPr>
      <t>r</t>
    </r>
    <r>
      <rPr>
        <sz val="11"/>
        <color theme="1"/>
        <rFont val="Calibri"/>
        <family val="2"/>
      </rPr>
      <t xml:space="preserve"> [m]</t>
    </r>
  </si>
  <si>
    <r>
      <t>λ</t>
    </r>
    <r>
      <rPr>
        <vertAlign val="subscript"/>
        <sz val="11"/>
        <color theme="1"/>
        <rFont val="Calibri"/>
        <family val="2"/>
      </rPr>
      <t>ef</t>
    </r>
  </si>
  <si>
    <r>
      <t>A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</si>
  <si>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A</t>
    </r>
    <r>
      <rPr>
        <vertAlign val="subscript"/>
        <sz val="11"/>
        <color theme="1"/>
        <rFont val="Calibri"/>
        <family val="2"/>
        <scheme val="minor"/>
      </rPr>
      <t>cevi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</si>
  <si>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Q</t>
    </r>
    <r>
      <rPr>
        <vertAlign val="subscript"/>
        <sz val="11"/>
        <color theme="1"/>
        <rFont val="Calibri"/>
        <family val="2"/>
        <scheme val="minor"/>
      </rPr>
      <t>ust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/s]</t>
    </r>
  </si>
  <si>
    <r>
      <t>Q 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/s]</t>
    </r>
  </si>
  <si>
    <r>
      <t>r</t>
    </r>
    <r>
      <rPr>
        <vertAlign val="subscript"/>
        <sz val="11"/>
        <color theme="1"/>
        <rFont val="Calibri"/>
        <family val="2"/>
        <scheme val="minor"/>
      </rPr>
      <t>cevi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</si>
  <si>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[s]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</si>
</sst>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166" fontId="0" fillId="0" borderId="1" xfId="0" applyNumberFormat="1" applyBorder="1"/>
    <xf numFmtId="0" fontId="2" fillId="0" borderId="0" xfId="0" applyFont="1"/>
    <xf numFmtId="165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shrinkToFit="1"/>
    </xf>
    <xf numFmtId="166" fontId="0" fillId="0" borderId="1" xfId="0" applyNumberForma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7" fillId="0" borderId="0" xfId="0" applyFont="1" applyFill="1"/>
    <xf numFmtId="166" fontId="7" fillId="0" borderId="0" xfId="0" applyNumberFormat="1" applyFont="1" applyFill="1"/>
    <xf numFmtId="0" fontId="3" fillId="0" borderId="2" xfId="0" applyFont="1" applyBorder="1" applyAlignment="1">
      <alignment horizontal="center" shrinkToFit="1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184716452795148"/>
          <c:y val="2.905961754780656E-2"/>
          <c:w val="0.84411928150674953"/>
          <c:h val="0.81395838020247469"/>
        </c:manualLayout>
      </c:layout>
      <c:scatterChart>
        <c:scatterStyle val="smoothMarker"/>
        <c:ser>
          <c:idx val="1"/>
          <c:order val="0"/>
          <c:tx>
            <c:v>Qust</c:v>
          </c:tx>
          <c:spPr>
            <a:ln w="25400">
              <a:prstDash val="lgDashDot"/>
            </a:ln>
          </c:spPr>
          <c:marker>
            <c:symbol val="none"/>
          </c:marker>
          <c:xVal>
            <c:numRef>
              <c:f>Sheet1!$H$6:$H$7</c:f>
              <c:numCache>
                <c:formatCode>General</c:formatCode>
                <c:ptCount val="2"/>
                <c:pt idx="0">
                  <c:v>0</c:v>
                </c:pt>
                <c:pt idx="1">
                  <c:v>44</c:v>
                </c:pt>
              </c:numCache>
            </c:numRef>
          </c:xVal>
          <c:yVal>
            <c:numRef>
              <c:f>Sheet1!$I$6:$I$7</c:f>
              <c:numCache>
                <c:formatCode>0.0000</c:formatCode>
                <c:ptCount val="2"/>
                <c:pt idx="0">
                  <c:v>4.5073828061576615E-2</c:v>
                </c:pt>
                <c:pt idx="1">
                  <c:v>4.5073828061576615E-2</c:v>
                </c:pt>
              </c:numCache>
            </c:numRef>
          </c:yVal>
          <c:smooth val="1"/>
        </c:ser>
        <c:ser>
          <c:idx val="2"/>
          <c:order val="1"/>
          <c:tx>
            <c:v>Qpritisak</c:v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Sheet1!$H$9:$H$10</c:f>
              <c:numCache>
                <c:formatCode>General</c:formatCode>
                <c:ptCount val="2"/>
                <c:pt idx="0">
                  <c:v>0</c:v>
                </c:pt>
                <c:pt idx="1">
                  <c:v>10.420544974113755</c:v>
                </c:pt>
              </c:numCache>
            </c:numRef>
          </c:xVal>
          <c:yVal>
            <c:numRef>
              <c:f>Sheet1!$I$9:$I$10</c:f>
              <c:numCache>
                <c:formatCode>0.0000</c:formatCode>
                <c:ptCount val="2"/>
                <c:pt idx="0" formatCode="General">
                  <c:v>0</c:v>
                </c:pt>
                <c:pt idx="1">
                  <c:v>4.5073828061576615E-2</c:v>
                </c:pt>
              </c:numCache>
            </c:numRef>
          </c:yVal>
          <c:smooth val="1"/>
        </c:ser>
        <c:ser>
          <c:idx val="3"/>
          <c:order val="2"/>
          <c:tx>
            <c:v>Qpritisak+trenje</c:v>
          </c:tx>
          <c:spPr>
            <a:ln w="25400"/>
          </c:spPr>
          <c:marker>
            <c:symbol val="none"/>
          </c:marker>
          <c:xVal>
            <c:numRef>
              <c:f>(Sheet1!$B$14:$J$14,Sheet1!$B$16:$J$16,Sheet1!$B$18:$F$18)</c:f>
              <c:numCache>
                <c:formatCode>General</c:formatCode>
                <c:ptCount val="2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</c:numCache>
            </c:numRef>
          </c:xVal>
          <c:yVal>
            <c:numRef>
              <c:f>(Sheet1!$B$15:$J$15,Sheet1!$B$17:$J$17,Sheet1!$B$19:$F$19)</c:f>
              <c:numCache>
                <c:formatCode>0.0000</c:formatCode>
                <c:ptCount val="23"/>
                <c:pt idx="0">
                  <c:v>0</c:v>
                </c:pt>
                <c:pt idx="1">
                  <c:v>8.6509540860956833E-3</c:v>
                </c:pt>
                <c:pt idx="2">
                  <c:v>1.6664565305504937E-2</c:v>
                </c:pt>
                <c:pt idx="3">
                  <c:v>2.3587851642453979E-2</c:v>
                </c:pt>
                <c:pt idx="4">
                  <c:v>2.9228180718025853E-2</c:v>
                </c:pt>
                <c:pt idx="5">
                  <c:v>3.3614497057076358E-2</c:v>
                </c:pt>
                <c:pt idx="6">
                  <c:v>3.6907357773295499E-2</c:v>
                </c:pt>
                <c:pt idx="7">
                  <c:v>3.9316057039573145E-2</c:v>
                </c:pt>
                <c:pt idx="8">
                  <c:v>4.1045352191823418E-2</c:v>
                </c:pt>
                <c:pt idx="9">
                  <c:v>4.2270569113755103E-2</c:v>
                </c:pt>
                <c:pt idx="10">
                  <c:v>4.3130531392152636E-2</c:v>
                </c:pt>
                <c:pt idx="11">
                  <c:v>4.373030495703522E-2</c:v>
                </c:pt>
                <c:pt idx="12">
                  <c:v>4.414660093499688E-2</c:v>
                </c:pt>
                <c:pt idx="13">
                  <c:v>4.4434828565981452E-2</c:v>
                </c:pt>
                <c:pt idx="14">
                  <c:v>4.4633692568285192E-2</c:v>
                </c:pt>
                <c:pt idx="15">
                  <c:v>4.4771077070292473E-2</c:v>
                </c:pt>
                <c:pt idx="16">
                  <c:v>4.4865338215315881E-2</c:v>
                </c:pt>
                <c:pt idx="17">
                  <c:v>4.4930767497162946E-2</c:v>
                </c:pt>
                <c:pt idx="18">
                  <c:v>4.4974993542271635E-2</c:v>
                </c:pt>
                <c:pt idx="19">
                  <c:v>4.500656096944599E-2</c:v>
                </c:pt>
                <c:pt idx="20">
                  <c:v>4.502659690728255E-2</c:v>
                </c:pt>
                <c:pt idx="21">
                  <c:v>4.5042801997948079E-2</c:v>
                </c:pt>
                <c:pt idx="22">
                  <c:v>4.5050407858041271E-2</c:v>
                </c:pt>
              </c:numCache>
            </c:numRef>
          </c:yVal>
          <c:smooth val="1"/>
        </c:ser>
        <c:axId val="87152128"/>
        <c:axId val="87154048"/>
      </c:scatterChart>
      <c:valAx>
        <c:axId val="8715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</a:t>
                </a:r>
                <a:r>
                  <a:rPr lang="en-US" baseline="0"/>
                  <a:t>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7154048"/>
        <c:crosses val="autoZero"/>
        <c:crossBetween val="midCat"/>
      </c:valAx>
      <c:valAx>
        <c:axId val="87154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>
            <c:manualLayout>
              <c:xMode val="edge"/>
              <c:yMode val="edge"/>
              <c:x val="1.2157275128882518E-3"/>
              <c:y val="0.35120397450318686"/>
            </c:manualLayout>
          </c:layout>
        </c:title>
        <c:numFmt formatCode="0.0000" sourceLinked="1"/>
        <c:majorTickMark val="none"/>
        <c:tickLblPos val="nextTo"/>
        <c:crossAx val="87152128"/>
        <c:crosses val="autoZero"/>
        <c:crossBetween val="midCat"/>
      </c:valAx>
      <c:spPr>
        <a:ln w="12700">
          <a:solidFill>
            <a:srgbClr val="4F81BD">
              <a:shade val="95000"/>
              <a:satMod val="105000"/>
            </a:srgbClr>
          </a:solidFill>
          <a:bevel/>
        </a:ln>
      </c:spPr>
    </c:plotArea>
    <c:legend>
      <c:legendPos val="r"/>
      <c:layout>
        <c:manualLayout>
          <c:xMode val="edge"/>
          <c:yMode val="edge"/>
          <c:x val="0.6669286355028412"/>
          <c:y val="0.25527664041994752"/>
          <c:w val="0.22545832087444778"/>
          <c:h val="0.46548976377952789"/>
        </c:manualLayout>
      </c:layout>
      <c:spPr>
        <a:solidFill>
          <a:schemeClr val="bg1">
            <a:lumMod val="95000"/>
          </a:schemeClr>
        </a:solidFill>
      </c:spPr>
    </c:legend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landscape" horizontalDpi="300" verticalDpi="30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19</xdr:row>
      <xdr:rowOff>28575</xdr:rowOff>
    </xdr:from>
    <xdr:to>
      <xdr:col>9</xdr:col>
      <xdr:colOff>514350</xdr:colOff>
      <xdr:row>34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view="pageLayout" zoomScaleNormal="100" workbookViewId="0">
      <selection activeCell="F3" sqref="F3"/>
    </sheetView>
  </sheetViews>
  <sheetFormatPr defaultRowHeight="15"/>
  <cols>
    <col min="1" max="1" width="10" customWidth="1"/>
    <col min="2" max="2" width="8.5703125" customWidth="1"/>
    <col min="3" max="3" width="8.7109375" customWidth="1"/>
    <col min="4" max="4" width="9.140625" customWidth="1"/>
    <col min="5" max="5" width="9" customWidth="1"/>
    <col min="6" max="6" width="8.42578125" customWidth="1"/>
    <col min="7" max="7" width="8.7109375" customWidth="1"/>
    <col min="8" max="8" width="9.28515625" customWidth="1"/>
    <col min="9" max="9" width="8.7109375" customWidth="1"/>
    <col min="10" max="10" width="9.5703125" bestFit="1" customWidth="1"/>
  </cols>
  <sheetData>
    <row r="1" spans="1:10" ht="18.75">
      <c r="A1" s="9" t="s">
        <v>10</v>
      </c>
      <c r="B1" s="4">
        <v>200</v>
      </c>
      <c r="D1" s="9" t="s">
        <v>16</v>
      </c>
      <c r="E1" s="4">
        <v>20</v>
      </c>
    </row>
    <row r="2" spans="1:10" ht="18">
      <c r="A2" s="10" t="s">
        <v>0</v>
      </c>
      <c r="B2" s="4">
        <v>2.5000000000000001E-2</v>
      </c>
      <c r="D2" s="10" t="s">
        <v>14</v>
      </c>
      <c r="E2" s="4">
        <v>6.8</v>
      </c>
    </row>
    <row r="3" spans="1:10" ht="18">
      <c r="A3" s="10" t="s">
        <v>11</v>
      </c>
      <c r="B3" s="4">
        <f>30*11.4</f>
        <v>342</v>
      </c>
    </row>
    <row r="4" spans="1:10" ht="18.75">
      <c r="A4" s="10" t="s">
        <v>12</v>
      </c>
      <c r="B4" s="4">
        <v>2</v>
      </c>
      <c r="D4" s="9" t="s">
        <v>17</v>
      </c>
      <c r="E4" s="5">
        <f>(B1/1000)^2*PI()/4</f>
        <v>3.1415926535897934E-2</v>
      </c>
    </row>
    <row r="5" spans="1:10" ht="18">
      <c r="A5" s="10" t="s">
        <v>13</v>
      </c>
      <c r="B5" s="4">
        <v>3</v>
      </c>
      <c r="D5" s="10" t="s">
        <v>15</v>
      </c>
      <c r="E5" s="7">
        <f>B2+((B1/1000)/B3)*B5</f>
        <v>2.6754385964912281E-2</v>
      </c>
    </row>
    <row r="6" spans="1:10">
      <c r="H6" s="15">
        <v>0</v>
      </c>
      <c r="I6" s="16">
        <f>E9</f>
        <v>4.5073828061576615E-2</v>
      </c>
    </row>
    <row r="7" spans="1:10" ht="17.25">
      <c r="A7" s="6" t="s">
        <v>1</v>
      </c>
      <c r="H7" s="15">
        <v>44</v>
      </c>
      <c r="I7" s="16">
        <f>E9</f>
        <v>4.5073828061576615E-2</v>
      </c>
    </row>
    <row r="8" spans="1:10">
      <c r="H8" s="15"/>
      <c r="I8" s="15"/>
    </row>
    <row r="9" spans="1:10" ht="18.75">
      <c r="A9" s="9" t="s">
        <v>4</v>
      </c>
      <c r="B9" s="7">
        <f>2*E5/(PI()*(B1/1000)^3)</f>
        <v>2.1290463878521084</v>
      </c>
      <c r="D9" s="11" t="s">
        <v>18</v>
      </c>
      <c r="E9" s="5">
        <f>SQRT(9.81*E4*(E2-B4)/(B3*B9))</f>
        <v>4.5073828061576615E-2</v>
      </c>
      <c r="H9" s="15">
        <v>0</v>
      </c>
      <c r="I9" s="15">
        <v>0</v>
      </c>
    </row>
    <row r="10" spans="1:10" ht="18">
      <c r="D10" s="9" t="s">
        <v>21</v>
      </c>
      <c r="E10" s="8">
        <f>B3*E9/(9.81*E4*(E2-B4))</f>
        <v>10.420544974113755</v>
      </c>
      <c r="H10" s="15">
        <f>E10</f>
        <v>10.420544974113755</v>
      </c>
      <c r="I10" s="16">
        <f>I7</f>
        <v>4.5073828061576615E-2</v>
      </c>
    </row>
    <row r="11" spans="1:10" ht="17.25">
      <c r="A11" s="6" t="s">
        <v>2</v>
      </c>
    </row>
    <row r="13" spans="1:10">
      <c r="A13" s="10" t="s">
        <v>5</v>
      </c>
      <c r="B13" s="9">
        <v>2</v>
      </c>
      <c r="C13" s="3"/>
      <c r="D13" s="3"/>
      <c r="E13" s="3"/>
      <c r="F13" s="3"/>
      <c r="G13" s="3"/>
      <c r="H13" s="3"/>
      <c r="I13" s="3"/>
      <c r="J13" s="3"/>
    </row>
    <row r="14" spans="1:10">
      <c r="A14" s="9" t="s">
        <v>3</v>
      </c>
      <c r="B14" s="9">
        <v>0</v>
      </c>
      <c r="C14" s="9">
        <v>2</v>
      </c>
      <c r="D14" s="9">
        <v>4</v>
      </c>
      <c r="E14" s="9">
        <v>6</v>
      </c>
      <c r="F14" s="9">
        <v>8</v>
      </c>
      <c r="G14" s="9">
        <v>10</v>
      </c>
      <c r="H14" s="9">
        <v>12</v>
      </c>
      <c r="I14" s="9">
        <v>14</v>
      </c>
      <c r="J14" s="9">
        <v>16</v>
      </c>
    </row>
    <row r="15" spans="1:10" ht="17.25">
      <c r="A15" s="9" t="s">
        <v>19</v>
      </c>
      <c r="B15" s="12">
        <v>0</v>
      </c>
      <c r="C15" s="12">
        <f>2*9.81*E4/B3*(E2-B4)</f>
        <v>8.6509540860956833E-3</v>
      </c>
      <c r="D15" s="12">
        <f t="shared" ref="D15:J15" si="0">B15+4*(9.81*$E$4/$B$3*($E$2-$B$4)-$B$9*C15*ABS(C15))</f>
        <v>1.6664565305504937E-2</v>
      </c>
      <c r="E15" s="12">
        <f t="shared" si="0"/>
        <v>2.3587851642453979E-2</v>
      </c>
      <c r="F15" s="12">
        <f t="shared" si="0"/>
        <v>2.9228180718025853E-2</v>
      </c>
      <c r="G15" s="12">
        <f t="shared" si="0"/>
        <v>3.3614497057076358E-2</v>
      </c>
      <c r="H15" s="12">
        <f t="shared" si="0"/>
        <v>3.6907357773295499E-2</v>
      </c>
      <c r="I15" s="12">
        <f t="shared" si="0"/>
        <v>3.9316057039573145E-2</v>
      </c>
      <c r="J15" s="12">
        <f t="shared" si="0"/>
        <v>4.1045352191823418E-2</v>
      </c>
    </row>
    <row r="16" spans="1:10">
      <c r="A16" s="9" t="s">
        <v>3</v>
      </c>
      <c r="B16" s="9">
        <v>18</v>
      </c>
      <c r="C16" s="9">
        <v>20</v>
      </c>
      <c r="D16" s="9">
        <v>22</v>
      </c>
      <c r="E16" s="9">
        <v>24</v>
      </c>
      <c r="F16" s="9">
        <v>26</v>
      </c>
      <c r="G16" s="9">
        <v>28</v>
      </c>
      <c r="H16" s="9">
        <v>30</v>
      </c>
      <c r="I16" s="9">
        <v>32</v>
      </c>
      <c r="J16" s="9">
        <v>34</v>
      </c>
    </row>
    <row r="17" spans="1:13" ht="17.25">
      <c r="A17" s="9" t="s">
        <v>19</v>
      </c>
      <c r="B17" s="12">
        <f>I15+4*(9.81*$E$4/$B$3*($E$2-$B$4)-$B$9*J15*ABS(J15))</f>
        <v>4.2270569113755103E-2</v>
      </c>
      <c r="C17" s="12">
        <f>J15+4*(9.81*$E$4/$B$3*($E$2-$B$4)-$B$9*B17*ABS(B17))</f>
        <v>4.3130531392152636E-2</v>
      </c>
      <c r="D17" s="12">
        <f t="shared" ref="D17:J17" si="1">B17+4*(9.81*$E$4/$B$3*($E$2-$B$4)-$B$9*C17*ABS(C17))</f>
        <v>4.373030495703522E-2</v>
      </c>
      <c r="E17" s="12">
        <f t="shared" si="1"/>
        <v>4.414660093499688E-2</v>
      </c>
      <c r="F17" s="12">
        <f t="shared" si="1"/>
        <v>4.4434828565981452E-2</v>
      </c>
      <c r="G17" s="12">
        <f t="shared" si="1"/>
        <v>4.4633692568285192E-2</v>
      </c>
      <c r="H17" s="12">
        <f t="shared" si="1"/>
        <v>4.4771077070292473E-2</v>
      </c>
      <c r="I17" s="12">
        <f t="shared" si="1"/>
        <v>4.4865338215315881E-2</v>
      </c>
      <c r="J17" s="12">
        <f t="shared" si="1"/>
        <v>4.4930767497162946E-2</v>
      </c>
    </row>
    <row r="18" spans="1:13">
      <c r="A18" s="9" t="s">
        <v>3</v>
      </c>
      <c r="B18" s="9">
        <v>36</v>
      </c>
      <c r="C18" s="9">
        <v>38</v>
      </c>
      <c r="D18" s="9">
        <v>40</v>
      </c>
      <c r="E18" s="9">
        <v>42</v>
      </c>
      <c r="F18" s="9">
        <v>44</v>
      </c>
      <c r="G18" s="3"/>
      <c r="H18" s="3"/>
      <c r="I18" s="3"/>
      <c r="J18" s="3"/>
    </row>
    <row r="19" spans="1:13" ht="17.25">
      <c r="A19" s="9" t="s">
        <v>19</v>
      </c>
      <c r="B19" s="12">
        <f>I17+4*(9.81*$E$4/$B$3*($E$2-$B$4)-$B$9*J17*ABS(J17))</f>
        <v>4.4974993542271635E-2</v>
      </c>
      <c r="C19" s="12">
        <f>J17+4*(9.81*$E$4/$B$3*($E$2-$B$4)-$B$9*B19*ABS(B19))</f>
        <v>4.500656096944599E-2</v>
      </c>
      <c r="D19" s="12">
        <f>B19+4*(9.81*$E$4/$B$3*($E$2-$B$4)-$B$9*C19*ABS(C19))</f>
        <v>4.502659690728255E-2</v>
      </c>
      <c r="E19" s="12">
        <f>C19+4*(9.81*$E$4/$B$3*($E$2-$B$4)-$B$9*D19*ABS(D19))</f>
        <v>4.5042801997948079E-2</v>
      </c>
      <c r="F19" s="12">
        <f>D19+4*(9.81*$E$4/$B$3*($E$2-$B$4)-$B$9*E19*ABS(E19))</f>
        <v>4.5050407858041271E-2</v>
      </c>
      <c r="G19" s="3"/>
      <c r="H19" s="3"/>
      <c r="I19" s="3"/>
      <c r="J19" s="3"/>
      <c r="M19" s="2"/>
    </row>
    <row r="20" spans="1:13">
      <c r="M20" s="2"/>
    </row>
    <row r="21" spans="1:13">
      <c r="M21" s="2"/>
    </row>
    <row r="22" spans="1:13">
      <c r="M22" s="2"/>
    </row>
    <row r="23" spans="1:13">
      <c r="M23" s="2"/>
    </row>
    <row r="24" spans="1:13">
      <c r="M24" s="2"/>
    </row>
    <row r="25" spans="1:13">
      <c r="M25" s="2"/>
    </row>
    <row r="26" spans="1:13">
      <c r="M26" s="2"/>
    </row>
    <row r="27" spans="1:13">
      <c r="M27" s="2"/>
    </row>
    <row r="28" spans="1:13">
      <c r="M28" s="2"/>
    </row>
    <row r="29" spans="1:13">
      <c r="M29" s="2"/>
    </row>
    <row r="30" spans="1:13">
      <c r="M30" s="2"/>
    </row>
    <row r="31" spans="1:13">
      <c r="M31" s="2"/>
    </row>
    <row r="32" spans="1:13">
      <c r="M32" s="2"/>
    </row>
    <row r="33" spans="1:13">
      <c r="M33" s="2"/>
    </row>
    <row r="34" spans="1:13">
      <c r="M34" s="2"/>
    </row>
    <row r="35" spans="1:13" ht="17.25">
      <c r="A35" s="6" t="s">
        <v>6</v>
      </c>
      <c r="E35" s="2"/>
      <c r="M35" s="2"/>
    </row>
    <row r="36" spans="1:13">
      <c r="M36" s="2"/>
    </row>
    <row r="37" spans="1:13" ht="18">
      <c r="A37" s="9" t="s">
        <v>20</v>
      </c>
      <c r="B37" s="9">
        <f>8*E5*B3/(9.81*(PI()^2)*((B1/1000)^5))</f>
        <v>2362.6116980820339</v>
      </c>
      <c r="M37" s="2"/>
    </row>
    <row r="38" spans="1:13">
      <c r="A38" s="10" t="s">
        <v>5</v>
      </c>
      <c r="B38" s="9">
        <v>5</v>
      </c>
      <c r="M38" s="2"/>
    </row>
    <row r="39" spans="1:13">
      <c r="M39" s="2"/>
    </row>
    <row r="40" spans="1:13">
      <c r="A40" s="17" t="s">
        <v>7</v>
      </c>
      <c r="B40" s="17"/>
      <c r="C40" s="17"/>
      <c r="E40" s="18" t="s">
        <v>8</v>
      </c>
      <c r="F40" s="18"/>
      <c r="G40" s="18"/>
      <c r="M40" s="2"/>
    </row>
    <row r="41" spans="1:13" ht="18.75">
      <c r="A41" s="9" t="s">
        <v>9</v>
      </c>
      <c r="B41" s="13" t="s">
        <v>14</v>
      </c>
      <c r="C41" s="9" t="s">
        <v>19</v>
      </c>
      <c r="E41" s="9" t="s">
        <v>9</v>
      </c>
      <c r="F41" s="13" t="s">
        <v>14</v>
      </c>
      <c r="G41" s="9" t="s">
        <v>19</v>
      </c>
      <c r="M41" s="2"/>
    </row>
    <row r="42" spans="1:13">
      <c r="A42" s="9">
        <v>0</v>
      </c>
      <c r="B42" s="14">
        <f>E2</f>
        <v>6.8</v>
      </c>
      <c r="C42" s="12">
        <f t="shared" ref="C42:C51" si="2">SQRT((B42-$B$4)/$B$37)</f>
        <v>4.5073828061576629E-2</v>
      </c>
      <c r="E42" s="9">
        <v>0</v>
      </c>
      <c r="F42" s="14">
        <v>6.8</v>
      </c>
      <c r="G42" s="12">
        <v>0</v>
      </c>
    </row>
    <row r="43" spans="1:13">
      <c r="A43" s="9">
        <v>5</v>
      </c>
      <c r="B43" s="14">
        <f t="shared" ref="B43:B51" si="3">-C42*$B$38/$E$1+B42</f>
        <v>6.788731542984606</v>
      </c>
      <c r="C43" s="12">
        <f t="shared" si="2"/>
        <v>4.5020889422234832E-2</v>
      </c>
      <c r="E43" s="9">
        <v>5</v>
      </c>
      <c r="F43" s="14">
        <f t="shared" ref="F43:F53" si="4">-G42*$B$38/$E$1+F42</f>
        <v>6.8</v>
      </c>
      <c r="G43" s="12">
        <f>B38*9.81*E4/B3*(F43-B4)</f>
        <v>2.1627385215239211E-2</v>
      </c>
    </row>
    <row r="44" spans="1:13">
      <c r="A44" s="9">
        <v>10</v>
      </c>
      <c r="B44" s="14">
        <f t="shared" si="3"/>
        <v>6.7774763206290469</v>
      </c>
      <c r="C44" s="12">
        <f t="shared" si="2"/>
        <v>4.4967950746294748E-2</v>
      </c>
      <c r="E44" s="9">
        <v>10</v>
      </c>
      <c r="F44" s="14">
        <f t="shared" si="4"/>
        <v>6.7945931536961899</v>
      </c>
      <c r="G44" s="12">
        <f t="shared" ref="G44:G53" si="5">G43+2*$B$38*(9.81*$E$4/$B$3*(F44-$B$4)-$B$9*G43*ABS(G43))</f>
        <v>5.48749500421538E-2</v>
      </c>
    </row>
    <row r="45" spans="1:13">
      <c r="A45" s="9">
        <v>15</v>
      </c>
      <c r="B45" s="14">
        <f t="shared" si="3"/>
        <v>6.7662343329424735</v>
      </c>
      <c r="C45" s="12">
        <f t="shared" si="2"/>
        <v>4.4915012033670078E-2</v>
      </c>
      <c r="E45" s="9">
        <v>15</v>
      </c>
      <c r="F45" s="14">
        <f t="shared" si="4"/>
        <v>6.7808744161856511</v>
      </c>
      <c r="G45" s="12">
        <f t="shared" si="5"/>
        <v>3.3846246700882439E-2</v>
      </c>
    </row>
    <row r="46" spans="1:13">
      <c r="A46" s="9">
        <v>20</v>
      </c>
      <c r="B46" s="14">
        <f t="shared" si="3"/>
        <v>6.755005579934056</v>
      </c>
      <c r="C46" s="12">
        <f t="shared" si="2"/>
        <v>4.4862073284274218E-2</v>
      </c>
      <c r="E46" s="9">
        <v>20</v>
      </c>
      <c r="F46" s="14">
        <f t="shared" si="4"/>
        <v>6.7724128545104305</v>
      </c>
      <c r="G46" s="12">
        <f t="shared" si="5"/>
        <v>5.2462735063032825E-2</v>
      </c>
    </row>
    <row r="47" spans="1:13">
      <c r="A47" s="9">
        <v>25</v>
      </c>
      <c r="B47" s="14">
        <f t="shared" si="3"/>
        <v>6.7437900616129873</v>
      </c>
      <c r="C47" s="12">
        <f t="shared" si="2"/>
        <v>4.4809134498020257E-2</v>
      </c>
      <c r="E47" s="9">
        <v>25</v>
      </c>
      <c r="F47" s="14">
        <f t="shared" si="4"/>
        <v>6.7592971707446727</v>
      </c>
      <c r="G47" s="12">
        <f t="shared" si="5"/>
        <v>3.675215067801741E-2</v>
      </c>
    </row>
    <row r="48" spans="1:13">
      <c r="A48" s="9">
        <v>30</v>
      </c>
      <c r="B48" s="14">
        <f t="shared" si="3"/>
        <v>6.7325877779884822</v>
      </c>
      <c r="C48" s="12">
        <f t="shared" si="2"/>
        <v>4.4756195674820969E-2</v>
      </c>
      <c r="E48" s="9">
        <v>30</v>
      </c>
      <c r="F48" s="14">
        <f t="shared" si="4"/>
        <v>6.7501091330751688</v>
      </c>
      <c r="G48" s="12">
        <f t="shared" si="5"/>
        <v>5.079986631915679E-2</v>
      </c>
    </row>
    <row r="49" spans="1:9">
      <c r="A49" s="9">
        <v>35</v>
      </c>
      <c r="B49" s="14">
        <f t="shared" si="3"/>
        <v>6.7213987290697768</v>
      </c>
      <c r="C49" s="12">
        <f t="shared" si="2"/>
        <v>4.4703256814588838E-2</v>
      </c>
      <c r="E49" s="9">
        <v>35</v>
      </c>
      <c r="F49" s="14">
        <f t="shared" si="4"/>
        <v>6.7374091664953797</v>
      </c>
      <c r="G49" s="12">
        <f t="shared" si="5"/>
        <v>3.8547871517663181E-2</v>
      </c>
    </row>
    <row r="50" spans="1:9">
      <c r="A50" s="9">
        <v>40</v>
      </c>
      <c r="B50" s="14">
        <f t="shared" si="3"/>
        <v>6.7102229148661294</v>
      </c>
      <c r="C50" s="12">
        <f t="shared" si="2"/>
        <v>4.4650317917236011E-2</v>
      </c>
      <c r="E50" s="9">
        <v>40</v>
      </c>
      <c r="F50" s="14">
        <f t="shared" si="4"/>
        <v>6.7277721986159635</v>
      </c>
      <c r="G50" s="12">
        <f t="shared" si="5"/>
        <v>4.9515449780027324E-2</v>
      </c>
    </row>
    <row r="51" spans="1:9">
      <c r="A51" s="9">
        <v>45</v>
      </c>
      <c r="B51" s="14">
        <f t="shared" si="3"/>
        <v>6.6990603353868208</v>
      </c>
      <c r="C51" s="12">
        <f t="shared" si="2"/>
        <v>4.4597378982674345E-2</v>
      </c>
      <c r="E51" s="9">
        <v>45</v>
      </c>
      <c r="F51" s="14">
        <f t="shared" si="4"/>
        <v>6.7153933361709566</v>
      </c>
      <c r="G51" s="12">
        <f t="shared" si="5"/>
        <v>3.9808266265504294E-2</v>
      </c>
    </row>
    <row r="52" spans="1:9">
      <c r="E52" s="9">
        <v>50</v>
      </c>
      <c r="F52" s="14">
        <f t="shared" si="4"/>
        <v>6.7054412696045809</v>
      </c>
      <c r="G52" s="12">
        <f t="shared" si="5"/>
        <v>4.8471972289376518E-2</v>
      </c>
    </row>
    <row r="53" spans="1:9">
      <c r="E53" s="9">
        <v>55</v>
      </c>
      <c r="F53" s="14">
        <f t="shared" si="4"/>
        <v>6.6933232765322366</v>
      </c>
      <c r="G53" s="12">
        <f t="shared" si="5"/>
        <v>4.0742806717365694E-2</v>
      </c>
    </row>
    <row r="55" spans="1:9">
      <c r="I55" s="1"/>
    </row>
    <row r="56" spans="1:9">
      <c r="I56" s="1"/>
    </row>
    <row r="57" spans="1:9">
      <c r="I57" s="1"/>
    </row>
  </sheetData>
  <mergeCells count="2">
    <mergeCell ref="A40:C40"/>
    <mergeCell ref="E40:G40"/>
  </mergeCells>
  <printOptions horizontalCentered="1"/>
  <pageMargins left="1" right="0.25" top="0.25" bottom="0.25" header="0" footer="0"/>
  <pageSetup paperSize="9" orientation="portrait" horizontalDpi="300" verticalDpi="300" r:id="rId1"/>
  <headerFooter>
    <oddHeader>&amp;R Хидраулика 2 - вежба 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2009-09-23T20:03:57Z</cp:lastPrinted>
  <dcterms:created xsi:type="dcterms:W3CDTF">2009-03-17T14:34:36Z</dcterms:created>
  <dcterms:modified xsi:type="dcterms:W3CDTF">2009-09-23T20:04:22Z</dcterms:modified>
</cp:coreProperties>
</file>